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8000" windowHeight="97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Sheet1!$A$30:$A$32</definedName>
  </definedNames>
  <calcPr calcId="125725"/>
</workbook>
</file>

<file path=xl/calcChain.xml><?xml version="1.0" encoding="utf-8"?>
<calcChain xmlns="http://schemas.openxmlformats.org/spreadsheetml/2006/main">
  <c r="I40" i="1"/>
  <c r="O38"/>
  <c r="N38"/>
  <c r="M38"/>
  <c r="L38"/>
  <c r="K38"/>
  <c r="J38"/>
  <c r="O37"/>
  <c r="N37"/>
  <c r="M37"/>
  <c r="L37"/>
  <c r="K37"/>
  <c r="J37"/>
  <c r="I37"/>
  <c r="I38" s="1"/>
  <c r="K27"/>
  <c r="G30"/>
  <c r="G27"/>
  <c r="L28"/>
  <c r="K28"/>
  <c r="J28"/>
  <c r="I34"/>
  <c r="J33"/>
  <c r="L33"/>
  <c r="M33"/>
  <c r="N33"/>
  <c r="J35"/>
  <c r="I31"/>
  <c r="L27"/>
  <c r="J27"/>
  <c r="I21"/>
  <c r="G25"/>
  <c r="K25" s="1"/>
  <c r="E26"/>
  <c r="G26" s="1"/>
  <c r="K26" s="1"/>
  <c r="G24"/>
  <c r="L24" s="1"/>
  <c r="G21"/>
  <c r="N21" s="1"/>
  <c r="G20"/>
  <c r="L20" s="1"/>
  <c r="G19"/>
  <c r="K19" s="1"/>
  <c r="G6"/>
  <c r="N6" s="1"/>
  <c r="N39" s="1"/>
  <c r="K20" l="1"/>
  <c r="L26"/>
  <c r="J26"/>
  <c r="K6"/>
  <c r="K39" s="1"/>
  <c r="K21"/>
  <c r="K24"/>
  <c r="M19"/>
  <c r="O19"/>
  <c r="N20"/>
  <c r="L19"/>
  <c r="N19"/>
  <c r="M20"/>
  <c r="O20"/>
  <c r="I20"/>
  <c r="J19"/>
  <c r="I24"/>
  <c r="I6"/>
  <c r="M6"/>
  <c r="M39" s="1"/>
  <c r="O6"/>
  <c r="O39" s="1"/>
  <c r="J25"/>
  <c r="L25"/>
  <c r="J6"/>
  <c r="J39" s="1"/>
  <c r="L6"/>
  <c r="L39" s="1"/>
  <c r="M21"/>
  <c r="O21"/>
  <c r="L21"/>
  <c r="I39" l="1"/>
  <c r="G4"/>
  <c r="K4" s="1"/>
  <c r="G16"/>
  <c r="G13"/>
  <c r="K13" s="1"/>
  <c r="G14"/>
  <c r="K14" s="1"/>
  <c r="G12"/>
  <c r="K12" s="1"/>
  <c r="G11"/>
  <c r="K11" s="1"/>
  <c r="G9"/>
  <c r="K9" s="1"/>
  <c r="G23"/>
  <c r="G18"/>
  <c r="K18" s="1"/>
  <c r="K35" s="1"/>
  <c r="G17"/>
  <c r="K17" s="1"/>
  <c r="G15"/>
  <c r="K15" s="1"/>
  <c r="G10"/>
  <c r="K10" s="1"/>
  <c r="I23" l="1"/>
  <c r="L23"/>
  <c r="J16"/>
  <c r="M16"/>
  <c r="K16"/>
  <c r="O10"/>
  <c r="J10"/>
  <c r="O17"/>
  <c r="J17"/>
  <c r="O11"/>
  <c r="J11"/>
  <c r="O14"/>
  <c r="O16"/>
  <c r="O15"/>
  <c r="I18"/>
  <c r="N9"/>
  <c r="J9"/>
  <c r="O12"/>
  <c r="O13"/>
  <c r="J4"/>
  <c r="G7"/>
  <c r="O4"/>
  <c r="O18"/>
  <c r="O35" s="1"/>
  <c r="L4"/>
  <c r="N4"/>
  <c r="L16"/>
  <c r="M4"/>
  <c r="M9"/>
  <c r="L9"/>
  <c r="O9"/>
  <c r="N16"/>
  <c r="N10"/>
  <c r="N11"/>
  <c r="J12"/>
  <c r="N12"/>
  <c r="J13"/>
  <c r="N13"/>
  <c r="J14"/>
  <c r="N14"/>
  <c r="J15"/>
  <c r="N15"/>
  <c r="N17"/>
  <c r="N18"/>
  <c r="N35" s="1"/>
  <c r="M10"/>
  <c r="L10"/>
  <c r="M11"/>
  <c r="L11"/>
  <c r="M12"/>
  <c r="L12"/>
  <c r="M13"/>
  <c r="L13"/>
  <c r="M14"/>
  <c r="L14"/>
  <c r="M15"/>
  <c r="L15"/>
  <c r="M17"/>
  <c r="L17"/>
  <c r="M18"/>
  <c r="M35" s="1"/>
  <c r="L18"/>
  <c r="K7" l="1"/>
  <c r="I35"/>
  <c r="I30"/>
  <c r="L35"/>
  <c r="L30"/>
  <c r="N7"/>
  <c r="N30" s="1"/>
  <c r="L7"/>
  <c r="L31" s="1"/>
  <c r="L34" s="1"/>
  <c r="J7"/>
  <c r="J31" s="1"/>
  <c r="J34" s="1"/>
  <c r="O7"/>
  <c r="O30" s="1"/>
  <c r="M7"/>
  <c r="M30" s="1"/>
  <c r="K31" l="1"/>
  <c r="K34" s="1"/>
  <c r="K30"/>
  <c r="K40" s="1"/>
  <c r="N31"/>
  <c r="N34" s="1"/>
  <c r="L40"/>
  <c r="J30"/>
  <c r="J40" s="1"/>
  <c r="M31"/>
  <c r="M34" s="1"/>
  <c r="O31"/>
  <c r="O34" s="1"/>
  <c r="M40" l="1"/>
  <c r="O40"/>
  <c r="N40"/>
</calcChain>
</file>

<file path=xl/sharedStrings.xml><?xml version="1.0" encoding="utf-8"?>
<sst xmlns="http://schemas.openxmlformats.org/spreadsheetml/2006/main" count="88" uniqueCount="61">
  <si>
    <t>Date</t>
  </si>
  <si>
    <t>Amount: CFP</t>
  </si>
  <si>
    <t>Purpose</t>
  </si>
  <si>
    <t>Amount: USD</t>
  </si>
  <si>
    <t>CC Fees</t>
  </si>
  <si>
    <t>Merchant</t>
  </si>
  <si>
    <t>Mai Kai Yacht Club</t>
  </si>
  <si>
    <t>Lunch</t>
  </si>
  <si>
    <t>Sofitel Marara</t>
  </si>
  <si>
    <t>Dinner</t>
  </si>
  <si>
    <t>Drinks</t>
  </si>
  <si>
    <t>Bora Bora Yacht Club</t>
  </si>
  <si>
    <t>Peter</t>
  </si>
  <si>
    <t>Andy</t>
  </si>
  <si>
    <t>SM Liaut</t>
  </si>
  <si>
    <t>Provisioning</t>
  </si>
  <si>
    <t>Dream Yacht</t>
  </si>
  <si>
    <t>Alcohol</t>
  </si>
  <si>
    <t>Provisioning?</t>
  </si>
  <si>
    <t>Huahine</t>
  </si>
  <si>
    <t>Bora Bora</t>
  </si>
  <si>
    <t>Tahaa Island Resort</t>
  </si>
  <si>
    <t>Nedko</t>
  </si>
  <si>
    <t>Vicki</t>
  </si>
  <si>
    <t>Elaine</t>
  </si>
  <si>
    <t>Suzie</t>
  </si>
  <si>
    <t>Jeanney</t>
  </si>
  <si>
    <t>Total</t>
  </si>
  <si>
    <t>Trip Part 1</t>
  </si>
  <si>
    <t>Trip Part 2</t>
  </si>
  <si>
    <t>Boat Fee</t>
  </si>
  <si>
    <t>Deposit</t>
  </si>
  <si>
    <t>Original deposit paid to Peter (based on 9 people)</t>
  </si>
  <si>
    <t>Adjustment</t>
  </si>
  <si>
    <t>Balance</t>
  </si>
  <si>
    <t>Balance paid to Peter (based on 8 people)</t>
  </si>
  <si>
    <t>Readjustment with Tracy cancelling</t>
  </si>
  <si>
    <t>Readjustment with Jenny cancelling</t>
  </si>
  <si>
    <t>Tracy</t>
  </si>
  <si>
    <t>Pay Peter</t>
  </si>
  <si>
    <t>Pay Andy</t>
  </si>
  <si>
    <t>Total to Peter</t>
  </si>
  <si>
    <t>FX Rate for Cash</t>
  </si>
  <si>
    <t>Magasin Hitiata</t>
  </si>
  <si>
    <t>Beer</t>
  </si>
  <si>
    <t>Gas</t>
  </si>
  <si>
    <t>Fuel</t>
  </si>
  <si>
    <t>Water (boat)</t>
  </si>
  <si>
    <t>What we owe due to Peter's math</t>
  </si>
  <si>
    <t>Already paid</t>
  </si>
  <si>
    <t>Brasserie Maraamu</t>
  </si>
  <si>
    <t>Late fee</t>
  </si>
  <si>
    <t>Peter had originally based $171 for the deposit based on 9 people. So we owe Peter the portion cancelled by Jenny.</t>
  </si>
  <si>
    <t>Pay Tracy</t>
  </si>
  <si>
    <t>Chambres d' hotes</t>
  </si>
  <si>
    <t>USD equivalent owed to Peter</t>
  </si>
  <si>
    <t>USD equivalent owed</t>
  </si>
  <si>
    <t>USD equiv.</t>
  </si>
  <si>
    <t>Less CFP pd</t>
  </si>
  <si>
    <t>Lodging (pd in CFP)</t>
  </si>
  <si>
    <t>Paid in CFP</t>
  </si>
</sst>
</file>

<file path=xl/styles.xml><?xml version="1.0" encoding="utf-8"?>
<styleSheet xmlns="http://schemas.openxmlformats.org/spreadsheetml/2006/main">
  <numFmts count="5">
    <numFmt numFmtId="8" formatCode="&quot;$&quot;#,##0.00_);[Red]\(&quot;$&quot;#,##0.00\)"/>
    <numFmt numFmtId="43" formatCode="_(* #,##0.00_);_(* \(#,##0.00\);_(* &quot;-&quot;??_);_(@_)"/>
    <numFmt numFmtId="164" formatCode="mm/dd"/>
    <numFmt numFmtId="165" formatCode="_(* #,##0_);_(* \(#,##0\);_(* &quot;-&quot;??_);_(@_)"/>
    <numFmt numFmtId="166" formatCode="\$#,##0.00\ ;[Red]&quot;($&quot;#,##0.00\)"/>
  </numFmts>
  <fonts count="12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b/>
      <sz val="10"/>
      <color theme="5" tint="-0.499984740745262"/>
      <name val="Arial"/>
      <family val="2"/>
    </font>
    <font>
      <sz val="10"/>
      <name val="Arial"/>
      <family val="2"/>
    </font>
    <font>
      <b/>
      <sz val="10"/>
      <color theme="4"/>
      <name val="Arial"/>
      <family val="2"/>
    </font>
    <font>
      <sz val="10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98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16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/>
    </xf>
    <xf numFmtId="8" fontId="0" fillId="0" borderId="2" xfId="0" applyNumberFormat="1" applyBorder="1" applyAlignment="1">
      <alignment vertical="center"/>
    </xf>
    <xf numFmtId="8" fontId="4" fillId="0" borderId="2" xfId="0" applyNumberFormat="1" applyFont="1" applyBorder="1" applyAlignment="1">
      <alignment vertical="center"/>
    </xf>
    <xf numFmtId="8" fontId="0" fillId="0" borderId="0" xfId="0" applyNumberFormat="1" applyAlignment="1">
      <alignment vertical="center"/>
    </xf>
    <xf numFmtId="165" fontId="0" fillId="0" borderId="2" xfId="1" applyNumberFormat="1" applyFont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164" fontId="0" fillId="0" borderId="0" xfId="0" applyNumberFormat="1" applyAlignment="1">
      <alignment horizontal="left" vertical="center"/>
    </xf>
    <xf numFmtId="165" fontId="0" fillId="0" borderId="0" xfId="1" applyNumberFormat="1" applyFont="1" applyAlignment="1">
      <alignment vertical="center"/>
    </xf>
    <xf numFmtId="0" fontId="2" fillId="3" borderId="1" xfId="0" applyFont="1" applyFill="1" applyBorder="1" applyAlignment="1">
      <alignment vertical="center"/>
    </xf>
    <xf numFmtId="8" fontId="0" fillId="3" borderId="2" xfId="0" applyNumberFormat="1" applyFill="1" applyBorder="1" applyAlignment="1">
      <alignment vertical="center"/>
    </xf>
    <xf numFmtId="8" fontId="0" fillId="4" borderId="2" xfId="0" applyNumberFormat="1" applyFill="1" applyBorder="1" applyAlignment="1">
      <alignment vertical="center"/>
    </xf>
    <xf numFmtId="16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8" fontId="2" fillId="0" borderId="2" xfId="0" applyNumberFormat="1" applyFont="1" applyBorder="1" applyAlignment="1">
      <alignment vertical="center"/>
    </xf>
    <xf numFmtId="8" fontId="2" fillId="3" borderId="2" xfId="0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8" fontId="0" fillId="0" borderId="2" xfId="0" applyNumberFormat="1" applyFont="1" applyBorder="1" applyAlignment="1">
      <alignment vertical="center"/>
    </xf>
    <xf numFmtId="0" fontId="0" fillId="4" borderId="2" xfId="0" applyFill="1" applyBorder="1" applyAlignment="1">
      <alignment vertical="center"/>
    </xf>
    <xf numFmtId="8" fontId="4" fillId="0" borderId="0" xfId="0" applyNumberFormat="1" applyFont="1" applyAlignment="1">
      <alignment vertical="center"/>
    </xf>
    <xf numFmtId="164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8" fontId="6" fillId="0" borderId="2" xfId="0" applyNumberFormat="1" applyFont="1" applyBorder="1" applyAlignment="1">
      <alignment vertical="center"/>
    </xf>
    <xf numFmtId="8" fontId="6" fillId="3" borderId="2" xfId="0" applyNumberFormat="1" applyFont="1" applyFill="1" applyBorder="1" applyAlignment="1">
      <alignment vertical="center"/>
    </xf>
    <xf numFmtId="165" fontId="6" fillId="0" borderId="2" xfId="1" applyNumberFormat="1" applyFont="1" applyFill="1" applyBorder="1" applyAlignment="1">
      <alignment vertical="center"/>
    </xf>
    <xf numFmtId="8" fontId="6" fillId="0" borderId="2" xfId="0" applyNumberFormat="1" applyFont="1" applyFill="1" applyBorder="1" applyAlignment="1">
      <alignment vertical="center"/>
    </xf>
    <xf numFmtId="165" fontId="6" fillId="0" borderId="2" xfId="1" applyNumberFormat="1" applyFont="1" applyBorder="1" applyAlignment="1">
      <alignment vertical="center"/>
    </xf>
    <xf numFmtId="166" fontId="6" fillId="0" borderId="9" xfId="2" applyNumberFormat="1" applyFont="1" applyBorder="1"/>
    <xf numFmtId="164" fontId="2" fillId="2" borderId="3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165" fontId="2" fillId="2" borderId="3" xfId="1" applyNumberFormat="1" applyFont="1" applyFill="1" applyBorder="1" applyAlignment="1">
      <alignment vertical="center"/>
    </xf>
    <xf numFmtId="8" fontId="2" fillId="2" borderId="3" xfId="0" applyNumberFormat="1" applyFont="1" applyFill="1" applyBorder="1" applyAlignment="1">
      <alignment vertical="center"/>
    </xf>
    <xf numFmtId="164" fontId="0" fillId="2" borderId="0" xfId="0" applyNumberFormat="1" applyFill="1" applyAlignment="1">
      <alignment horizontal="left" vertical="center"/>
    </xf>
    <xf numFmtId="2" fontId="0" fillId="2" borderId="0" xfId="0" applyNumberForma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1" fillId="5" borderId="2" xfId="0" applyNumberFormat="1" applyFont="1" applyFill="1" applyBorder="1" applyAlignment="1">
      <alignment horizontal="left" vertical="center"/>
    </xf>
    <xf numFmtId="0" fontId="11" fillId="5" borderId="2" xfId="0" applyFont="1" applyFill="1" applyBorder="1" applyAlignment="1">
      <alignment vertical="center"/>
    </xf>
    <xf numFmtId="8" fontId="11" fillId="5" borderId="2" xfId="0" applyNumberFormat="1" applyFont="1" applyFill="1" applyBorder="1" applyAlignment="1">
      <alignment vertical="center"/>
    </xf>
    <xf numFmtId="8" fontId="11" fillId="3" borderId="2" xfId="0" applyNumberFormat="1" applyFont="1" applyFill="1" applyBorder="1" applyAlignment="1">
      <alignment vertical="center"/>
    </xf>
    <xf numFmtId="8" fontId="11" fillId="0" borderId="2" xfId="0" applyNumberFormat="1" applyFont="1" applyBorder="1" applyAlignment="1">
      <alignment vertical="center"/>
    </xf>
    <xf numFmtId="164" fontId="0" fillId="5" borderId="2" xfId="0" applyNumberFormat="1" applyFill="1" applyBorder="1" applyAlignment="1">
      <alignment horizontal="left" vertical="center"/>
    </xf>
    <xf numFmtId="0" fontId="0" fillId="5" borderId="2" xfId="0" applyFill="1" applyBorder="1" applyAlignment="1">
      <alignment vertical="center"/>
    </xf>
    <xf numFmtId="165" fontId="0" fillId="5" borderId="2" xfId="1" applyNumberFormat="1" applyFont="1" applyFill="1" applyBorder="1" applyAlignment="1">
      <alignment vertical="center"/>
    </xf>
    <xf numFmtId="8" fontId="0" fillId="5" borderId="2" xfId="0" applyNumberFormat="1" applyFill="1" applyBorder="1" applyAlignment="1">
      <alignment vertical="center"/>
    </xf>
    <xf numFmtId="38" fontId="0" fillId="0" borderId="2" xfId="0" applyNumberFormat="1" applyBorder="1" applyAlignment="1">
      <alignment vertical="center"/>
    </xf>
    <xf numFmtId="38" fontId="0" fillId="0" borderId="7" xfId="0" applyNumberFormat="1" applyBorder="1" applyAlignment="1">
      <alignment vertical="center"/>
    </xf>
    <xf numFmtId="38" fontId="0" fillId="6" borderId="10" xfId="0" applyNumberFormat="1" applyFill="1" applyBorder="1" applyAlignment="1">
      <alignment vertical="center"/>
    </xf>
    <xf numFmtId="38" fontId="0" fillId="7" borderId="2" xfId="0" applyNumberFormat="1" applyFill="1" applyBorder="1" applyAlignment="1">
      <alignment vertical="center"/>
    </xf>
    <xf numFmtId="8" fontId="0" fillId="7" borderId="2" xfId="0" applyNumberFormat="1" applyFill="1" applyBorder="1" applyAlignment="1">
      <alignment vertical="center"/>
    </xf>
    <xf numFmtId="8" fontId="0" fillId="7" borderId="2" xfId="0" applyNumberFormat="1" applyFill="1" applyBorder="1" applyAlignment="1">
      <alignment horizontal="right" vertical="center"/>
    </xf>
    <xf numFmtId="38" fontId="0" fillId="0" borderId="11" xfId="0" applyNumberFormat="1" applyBorder="1" applyAlignment="1">
      <alignment vertical="center"/>
    </xf>
    <xf numFmtId="164" fontId="2" fillId="0" borderId="12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165" fontId="2" fillId="0" borderId="13" xfId="1" applyNumberFormat="1" applyFont="1" applyBorder="1" applyAlignment="1">
      <alignment vertical="center"/>
    </xf>
    <xf numFmtId="8" fontId="2" fillId="0" borderId="13" xfId="0" applyNumberFormat="1" applyFont="1" applyBorder="1" applyAlignment="1">
      <alignment vertical="center"/>
    </xf>
    <xf numFmtId="8" fontId="2" fillId="3" borderId="13" xfId="0" applyNumberFormat="1" applyFont="1" applyFill="1" applyBorder="1" applyAlignment="1">
      <alignment vertical="center"/>
    </xf>
    <xf numFmtId="8" fontId="2" fillId="0" borderId="14" xfId="0" applyNumberFormat="1" applyFont="1" applyBorder="1" applyAlignment="1">
      <alignment vertical="center"/>
    </xf>
    <xf numFmtId="164" fontId="7" fillId="0" borderId="12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165" fontId="7" fillId="0" borderId="13" xfId="1" applyNumberFormat="1" applyFont="1" applyBorder="1" applyAlignment="1">
      <alignment vertical="center"/>
    </xf>
    <xf numFmtId="8" fontId="7" fillId="0" borderId="13" xfId="0" applyNumberFormat="1" applyFont="1" applyBorder="1" applyAlignment="1">
      <alignment vertical="center"/>
    </xf>
    <xf numFmtId="8" fontId="7" fillId="3" borderId="13" xfId="0" applyNumberFormat="1" applyFont="1" applyFill="1" applyBorder="1" applyAlignment="1">
      <alignment vertical="center"/>
    </xf>
    <xf numFmtId="164" fontId="10" fillId="0" borderId="12" xfId="0" applyNumberFormat="1" applyFont="1" applyBorder="1" applyAlignment="1">
      <alignment horizontal="left" vertical="center"/>
    </xf>
    <xf numFmtId="0" fontId="10" fillId="0" borderId="13" xfId="0" applyFont="1" applyBorder="1" applyAlignment="1">
      <alignment vertical="center"/>
    </xf>
    <xf numFmtId="165" fontId="10" fillId="0" borderId="13" xfId="1" applyNumberFormat="1" applyFont="1" applyBorder="1" applyAlignment="1">
      <alignment vertical="center"/>
    </xf>
    <xf numFmtId="8" fontId="10" fillId="0" borderId="13" xfId="0" applyNumberFormat="1" applyFont="1" applyBorder="1" applyAlignment="1">
      <alignment vertical="center"/>
    </xf>
    <xf numFmtId="8" fontId="10" fillId="3" borderId="13" xfId="0" applyNumberFormat="1" applyFont="1" applyFill="1" applyBorder="1" applyAlignment="1">
      <alignment vertical="center"/>
    </xf>
    <xf numFmtId="8" fontId="10" fillId="0" borderId="14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165" fontId="7" fillId="0" borderId="16" xfId="1" applyNumberFormat="1" applyFont="1" applyBorder="1" applyAlignment="1">
      <alignment vertical="center"/>
    </xf>
    <xf numFmtId="8" fontId="7" fillId="0" borderId="16" xfId="0" applyNumberFormat="1" applyFont="1" applyBorder="1" applyAlignment="1">
      <alignment vertical="center"/>
    </xf>
    <xf numFmtId="8" fontId="7" fillId="3" borderId="16" xfId="0" applyNumberFormat="1" applyFont="1" applyFill="1" applyBorder="1" applyAlignment="1">
      <alignment vertical="center"/>
    </xf>
    <xf numFmtId="38" fontId="0" fillId="0" borderId="17" xfId="0" applyNumberFormat="1" applyBorder="1" applyAlignment="1">
      <alignment vertical="center"/>
    </xf>
    <xf numFmtId="38" fontId="0" fillId="0" borderId="1" xfId="0" applyNumberFormat="1" applyBorder="1" applyAlignment="1">
      <alignment vertical="center"/>
    </xf>
    <xf numFmtId="8" fontId="0" fillId="0" borderId="7" xfId="0" applyNumberFormat="1" applyBorder="1" applyAlignment="1">
      <alignment horizontal="center" vertical="center"/>
    </xf>
    <xf numFmtId="8" fontId="0" fillId="0" borderId="8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1" fillId="5" borderId="7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6"/>
  <sheetViews>
    <sheetView tabSelected="1" workbookViewId="0">
      <pane ySplit="1" topLeftCell="A13" activePane="bottomLeft" state="frozen"/>
      <selection pane="bottomLeft" activeCell="I41" sqref="I41"/>
    </sheetView>
  </sheetViews>
  <sheetFormatPr defaultRowHeight="12.75"/>
  <cols>
    <col min="1" max="1" width="15.140625" style="4" customWidth="1"/>
    <col min="2" max="2" width="23.42578125" style="4" customWidth="1"/>
    <col min="3" max="3" width="17.140625" style="4" customWidth="1"/>
    <col min="4" max="4" width="12.85546875" style="4" bestFit="1" customWidth="1"/>
    <col min="5" max="5" width="13.140625" style="4" bestFit="1" customWidth="1"/>
    <col min="6" max="6" width="9.7109375" style="4" bestFit="1" customWidth="1"/>
    <col min="7" max="7" width="11.42578125" style="4" bestFit="1" customWidth="1"/>
    <col min="8" max="8" width="1.85546875" style="4" customWidth="1"/>
    <col min="9" max="9" width="9.140625" style="4"/>
    <col min="10" max="10" width="9.42578125" style="4" customWidth="1"/>
    <col min="11" max="12" width="9.7109375" style="4" bestFit="1" customWidth="1"/>
    <col min="13" max="15" width="9.140625" style="4"/>
    <col min="16" max="16" width="12.7109375" style="4" customWidth="1"/>
    <col min="17" max="16384" width="9.140625" style="4"/>
  </cols>
  <sheetData>
    <row r="1" spans="1:16" ht="18" customHeight="1">
      <c r="A1" s="1" t="s">
        <v>0</v>
      </c>
      <c r="B1" s="1" t="s">
        <v>5</v>
      </c>
      <c r="C1" s="1" t="s">
        <v>2</v>
      </c>
      <c r="D1" s="2" t="s">
        <v>1</v>
      </c>
      <c r="E1" s="2" t="s">
        <v>3</v>
      </c>
      <c r="F1" s="2" t="s">
        <v>4</v>
      </c>
      <c r="G1" s="2" t="s">
        <v>27</v>
      </c>
      <c r="H1" s="19"/>
      <c r="I1" s="3" t="s">
        <v>12</v>
      </c>
      <c r="J1" s="3" t="s">
        <v>13</v>
      </c>
      <c r="K1" s="3" t="s">
        <v>23</v>
      </c>
      <c r="L1" s="3" t="s">
        <v>24</v>
      </c>
      <c r="M1" s="3" t="s">
        <v>22</v>
      </c>
      <c r="N1" s="3" t="s">
        <v>25</v>
      </c>
      <c r="O1" s="3" t="s">
        <v>26</v>
      </c>
    </row>
    <row r="2" spans="1:16" ht="16.5" customHeight="1">
      <c r="A2" s="5" t="s">
        <v>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6">
      <c r="A3" s="8" t="s">
        <v>31</v>
      </c>
      <c r="B3" s="9" t="s">
        <v>16</v>
      </c>
      <c r="C3" s="92" t="s">
        <v>32</v>
      </c>
      <c r="D3" s="93"/>
      <c r="E3" s="93"/>
      <c r="F3" s="94"/>
      <c r="G3" s="10">
        <v>1545</v>
      </c>
      <c r="H3" s="20"/>
      <c r="I3" s="10">
        <v>0</v>
      </c>
      <c r="J3" s="11">
        <v>171</v>
      </c>
      <c r="K3" s="11">
        <v>171</v>
      </c>
      <c r="L3" s="11">
        <v>171</v>
      </c>
      <c r="M3" s="11">
        <v>171</v>
      </c>
      <c r="N3" s="11">
        <v>171</v>
      </c>
      <c r="O3" s="11">
        <v>171</v>
      </c>
      <c r="P3" s="30" t="s">
        <v>49</v>
      </c>
    </row>
    <row r="4" spans="1:16">
      <c r="A4" s="8" t="s">
        <v>33</v>
      </c>
      <c r="B4" s="9" t="s">
        <v>12</v>
      </c>
      <c r="C4" s="92" t="s">
        <v>37</v>
      </c>
      <c r="D4" s="93"/>
      <c r="E4" s="93"/>
      <c r="F4" s="94"/>
      <c r="G4" s="10">
        <f>G3/9</f>
        <v>171.66666666666666</v>
      </c>
      <c r="H4" s="20"/>
      <c r="I4" s="10">
        <v>0</v>
      </c>
      <c r="J4" s="10">
        <f>$G$4/7</f>
        <v>24.523809523809522</v>
      </c>
      <c r="K4" s="10">
        <f>$G$4/7</f>
        <v>24.523809523809522</v>
      </c>
      <c r="L4" s="10">
        <f t="shared" ref="L4:O4" si="0">$G$4/7</f>
        <v>24.523809523809522</v>
      </c>
      <c r="M4" s="10">
        <f t="shared" si="0"/>
        <v>24.523809523809522</v>
      </c>
      <c r="N4" s="10">
        <f t="shared" si="0"/>
        <v>24.523809523809522</v>
      </c>
      <c r="O4" s="10">
        <f t="shared" si="0"/>
        <v>24.523809523809522</v>
      </c>
      <c r="P4" s="12" t="s">
        <v>52</v>
      </c>
    </row>
    <row r="5" spans="1:16">
      <c r="A5" s="8" t="s">
        <v>34</v>
      </c>
      <c r="B5" s="9" t="s">
        <v>16</v>
      </c>
      <c r="C5" s="92" t="s">
        <v>35</v>
      </c>
      <c r="D5" s="93"/>
      <c r="E5" s="93"/>
      <c r="F5" s="94"/>
      <c r="G5" s="10">
        <v>4472</v>
      </c>
      <c r="H5" s="20"/>
      <c r="I5" s="10">
        <v>0</v>
      </c>
      <c r="J5" s="11">
        <v>558</v>
      </c>
      <c r="K5" s="11">
        <v>558</v>
      </c>
      <c r="L5" s="11">
        <v>558</v>
      </c>
      <c r="M5" s="11">
        <v>558</v>
      </c>
      <c r="N5" s="11">
        <v>558</v>
      </c>
      <c r="O5" s="11">
        <v>558</v>
      </c>
      <c r="P5" s="30" t="s">
        <v>49</v>
      </c>
    </row>
    <row r="6" spans="1:16">
      <c r="A6" s="50" t="s">
        <v>33</v>
      </c>
      <c r="B6" s="51" t="s">
        <v>38</v>
      </c>
      <c r="C6" s="95" t="s">
        <v>36</v>
      </c>
      <c r="D6" s="96"/>
      <c r="E6" s="96"/>
      <c r="F6" s="97"/>
      <c r="G6" s="52">
        <f>J5+J3</f>
        <v>729</v>
      </c>
      <c r="H6" s="53"/>
      <c r="I6" s="54">
        <f>$G$6/7</f>
        <v>104.14285714285714</v>
      </c>
      <c r="J6" s="54">
        <f t="shared" ref="J6:O6" si="1">$G$6/7</f>
        <v>104.14285714285714</v>
      </c>
      <c r="K6" s="54">
        <f>$G$6/7</f>
        <v>104.14285714285714</v>
      </c>
      <c r="L6" s="54">
        <f t="shared" si="1"/>
        <v>104.14285714285714</v>
      </c>
      <c r="M6" s="54">
        <f t="shared" si="1"/>
        <v>104.14285714285714</v>
      </c>
      <c r="N6" s="54">
        <f t="shared" si="1"/>
        <v>104.14285714285714</v>
      </c>
      <c r="O6" s="54">
        <f t="shared" si="1"/>
        <v>104.14285714285714</v>
      </c>
      <c r="P6" s="12"/>
    </row>
    <row r="7" spans="1:16">
      <c r="A7" s="8" t="s">
        <v>33</v>
      </c>
      <c r="B7" s="9" t="s">
        <v>12</v>
      </c>
      <c r="C7" s="92" t="s">
        <v>48</v>
      </c>
      <c r="D7" s="93"/>
      <c r="E7" s="93"/>
      <c r="F7" s="94"/>
      <c r="G7" s="10">
        <f>(G3-((J3*8)+G4))+(G5-(J5*8))</f>
        <v>13.333333333333258</v>
      </c>
      <c r="H7" s="20"/>
      <c r="I7" s="10">
        <v>0</v>
      </c>
      <c r="J7" s="10">
        <f>$G$7/7</f>
        <v>1.904761904761894</v>
      </c>
      <c r="K7" s="10">
        <f>$G$7/7</f>
        <v>1.904761904761894</v>
      </c>
      <c r="L7" s="10">
        <f t="shared" ref="L7:O7" si="2">$G$7/7</f>
        <v>1.904761904761894</v>
      </c>
      <c r="M7" s="10">
        <f t="shared" si="2"/>
        <v>1.904761904761894</v>
      </c>
      <c r="N7" s="10">
        <f t="shared" si="2"/>
        <v>1.904761904761894</v>
      </c>
      <c r="O7" s="10">
        <f t="shared" si="2"/>
        <v>1.904761904761894</v>
      </c>
      <c r="P7" s="12"/>
    </row>
    <row r="8" spans="1:16" ht="16.5" customHeight="1">
      <c r="A8" s="5" t="s">
        <v>28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1:16">
      <c r="A9" s="8">
        <v>41874</v>
      </c>
      <c r="B9" s="9" t="s">
        <v>16</v>
      </c>
      <c r="C9" s="9" t="s">
        <v>17</v>
      </c>
      <c r="D9" s="13">
        <v>30700</v>
      </c>
      <c r="E9" s="10">
        <v>333</v>
      </c>
      <c r="F9" s="10">
        <v>0</v>
      </c>
      <c r="G9" s="10">
        <f t="shared" ref="G9:G14" si="3">E9+F9</f>
        <v>333</v>
      </c>
      <c r="H9" s="20"/>
      <c r="I9" s="10">
        <v>0</v>
      </c>
      <c r="J9" s="10">
        <f>$G$9/7</f>
        <v>47.571428571428569</v>
      </c>
      <c r="K9" s="10">
        <f>$G$9/7</f>
        <v>47.571428571428569</v>
      </c>
      <c r="L9" s="10">
        <f t="shared" ref="L9:O9" si="4">$G$9/7</f>
        <v>47.571428571428569</v>
      </c>
      <c r="M9" s="10">
        <f t="shared" si="4"/>
        <v>47.571428571428569</v>
      </c>
      <c r="N9" s="10">
        <f t="shared" si="4"/>
        <v>47.571428571428569</v>
      </c>
      <c r="O9" s="10">
        <f t="shared" si="4"/>
        <v>47.571428571428569</v>
      </c>
    </row>
    <row r="10" spans="1:16">
      <c r="A10" s="8">
        <v>41874</v>
      </c>
      <c r="B10" s="9" t="s">
        <v>14</v>
      </c>
      <c r="C10" s="9" t="s">
        <v>15</v>
      </c>
      <c r="D10" s="13">
        <v>16891</v>
      </c>
      <c r="E10" s="10">
        <v>188.19</v>
      </c>
      <c r="F10" s="10">
        <v>5.08</v>
      </c>
      <c r="G10" s="10">
        <f t="shared" si="3"/>
        <v>193.27</v>
      </c>
      <c r="H10" s="20"/>
      <c r="I10" s="10">
        <v>0</v>
      </c>
      <c r="J10" s="10">
        <f>$G$10/7</f>
        <v>27.610000000000003</v>
      </c>
      <c r="K10" s="10">
        <f>$G$10/7</f>
        <v>27.610000000000003</v>
      </c>
      <c r="L10" s="10">
        <f t="shared" ref="L10:O10" si="5">$G$10/7</f>
        <v>27.610000000000003</v>
      </c>
      <c r="M10" s="10">
        <f t="shared" si="5"/>
        <v>27.610000000000003</v>
      </c>
      <c r="N10" s="10">
        <f t="shared" si="5"/>
        <v>27.610000000000003</v>
      </c>
      <c r="O10" s="10">
        <f t="shared" si="5"/>
        <v>27.610000000000003</v>
      </c>
    </row>
    <row r="11" spans="1:16">
      <c r="A11" s="8">
        <v>41875</v>
      </c>
      <c r="B11" s="9" t="s">
        <v>19</v>
      </c>
      <c r="C11" s="9" t="s">
        <v>15</v>
      </c>
      <c r="D11" s="13">
        <v>35730</v>
      </c>
      <c r="E11" s="10">
        <v>395.79</v>
      </c>
      <c r="F11" s="10">
        <v>11.87</v>
      </c>
      <c r="G11" s="10">
        <f t="shared" si="3"/>
        <v>407.66</v>
      </c>
      <c r="H11" s="20"/>
      <c r="I11" s="10">
        <v>0</v>
      </c>
      <c r="J11" s="10">
        <f>$G$11/7</f>
        <v>58.237142857142864</v>
      </c>
      <c r="K11" s="10">
        <f>$G$11/7</f>
        <v>58.237142857142864</v>
      </c>
      <c r="L11" s="10">
        <f t="shared" ref="L11:O11" si="6">$G$11/7</f>
        <v>58.237142857142864</v>
      </c>
      <c r="M11" s="10">
        <f t="shared" si="6"/>
        <v>58.237142857142864</v>
      </c>
      <c r="N11" s="10">
        <f t="shared" si="6"/>
        <v>58.237142857142864</v>
      </c>
      <c r="O11" s="10">
        <f t="shared" si="6"/>
        <v>58.237142857142864</v>
      </c>
    </row>
    <row r="12" spans="1:16">
      <c r="A12" s="8">
        <v>41876</v>
      </c>
      <c r="B12" s="9" t="s">
        <v>19</v>
      </c>
      <c r="C12" s="9" t="s">
        <v>18</v>
      </c>
      <c r="D12" s="13">
        <v>35485</v>
      </c>
      <c r="E12" s="10">
        <v>392.75</v>
      </c>
      <c r="F12" s="10">
        <v>11.78</v>
      </c>
      <c r="G12" s="10">
        <f t="shared" si="3"/>
        <v>404.53</v>
      </c>
      <c r="H12" s="20"/>
      <c r="I12" s="10">
        <v>0</v>
      </c>
      <c r="J12" s="10">
        <f>$G$12/7</f>
        <v>57.79</v>
      </c>
      <c r="K12" s="10">
        <f>$G$12/7</f>
        <v>57.79</v>
      </c>
      <c r="L12" s="10">
        <f t="shared" ref="L12:O12" si="7">$G$12/7</f>
        <v>57.79</v>
      </c>
      <c r="M12" s="10">
        <f t="shared" si="7"/>
        <v>57.79</v>
      </c>
      <c r="N12" s="10">
        <f t="shared" si="7"/>
        <v>57.79</v>
      </c>
      <c r="O12" s="10">
        <f t="shared" si="7"/>
        <v>57.79</v>
      </c>
    </row>
    <row r="13" spans="1:16">
      <c r="A13" s="8">
        <v>41877</v>
      </c>
      <c r="B13" s="9" t="s">
        <v>21</v>
      </c>
      <c r="C13" s="9" t="s">
        <v>10</v>
      </c>
      <c r="D13" s="13">
        <v>23620</v>
      </c>
      <c r="E13" s="10">
        <v>261.52</v>
      </c>
      <c r="F13" s="10">
        <v>7.06</v>
      </c>
      <c r="G13" s="10">
        <f t="shared" si="3"/>
        <v>268.58</v>
      </c>
      <c r="H13" s="20"/>
      <c r="I13" s="10">
        <v>0</v>
      </c>
      <c r="J13" s="10">
        <f>$G$13/7</f>
        <v>38.368571428571428</v>
      </c>
      <c r="K13" s="10">
        <f>$G$13/7</f>
        <v>38.368571428571428</v>
      </c>
      <c r="L13" s="10">
        <f t="shared" ref="L13:O13" si="8">$G$13/7</f>
        <v>38.368571428571428</v>
      </c>
      <c r="M13" s="10">
        <f t="shared" si="8"/>
        <v>38.368571428571428</v>
      </c>
      <c r="N13" s="10">
        <f t="shared" si="8"/>
        <v>38.368571428571428</v>
      </c>
      <c r="O13" s="10">
        <f t="shared" si="8"/>
        <v>38.368571428571428</v>
      </c>
    </row>
    <row r="14" spans="1:16">
      <c r="A14" s="8">
        <v>41879</v>
      </c>
      <c r="B14" s="9" t="s">
        <v>20</v>
      </c>
      <c r="C14" s="9" t="s">
        <v>15</v>
      </c>
      <c r="D14" s="13">
        <v>26977</v>
      </c>
      <c r="E14" s="10">
        <v>298.91000000000003</v>
      </c>
      <c r="F14" s="10">
        <v>8.07</v>
      </c>
      <c r="G14" s="10">
        <f t="shared" si="3"/>
        <v>306.98</v>
      </c>
      <c r="H14" s="20"/>
      <c r="I14" s="10">
        <v>0</v>
      </c>
      <c r="J14" s="10">
        <f>$G$14/7</f>
        <v>43.854285714285716</v>
      </c>
      <c r="K14" s="10">
        <f>$G$14/7</f>
        <v>43.854285714285716</v>
      </c>
      <c r="L14" s="10">
        <f t="shared" ref="L14:O14" si="9">$G$14/7</f>
        <v>43.854285714285716</v>
      </c>
      <c r="M14" s="10">
        <f t="shared" si="9"/>
        <v>43.854285714285716</v>
      </c>
      <c r="N14" s="10">
        <f t="shared" si="9"/>
        <v>43.854285714285716</v>
      </c>
      <c r="O14" s="10">
        <f t="shared" si="9"/>
        <v>43.854285714285716</v>
      </c>
    </row>
    <row r="15" spans="1:16">
      <c r="A15" s="8">
        <v>41880</v>
      </c>
      <c r="B15" s="9" t="s">
        <v>6</v>
      </c>
      <c r="C15" s="9" t="s">
        <v>10</v>
      </c>
      <c r="D15" s="13">
        <v>5000</v>
      </c>
      <c r="E15" s="10">
        <v>55.4</v>
      </c>
      <c r="F15" s="10">
        <v>1.49</v>
      </c>
      <c r="G15" s="10">
        <f t="shared" ref="G15:G23" si="10">E15+F15</f>
        <v>56.89</v>
      </c>
      <c r="H15" s="20"/>
      <c r="I15" s="10">
        <v>0</v>
      </c>
      <c r="J15" s="10">
        <f>$G$15/7</f>
        <v>8.1271428571428572</v>
      </c>
      <c r="K15" s="10">
        <f>$G$15/7</f>
        <v>8.1271428571428572</v>
      </c>
      <c r="L15" s="10">
        <f t="shared" ref="L15:O15" si="11">$G$15/7</f>
        <v>8.1271428571428572</v>
      </c>
      <c r="M15" s="10">
        <f t="shared" si="11"/>
        <v>8.1271428571428572</v>
      </c>
      <c r="N15" s="10">
        <f t="shared" si="11"/>
        <v>8.1271428571428572</v>
      </c>
      <c r="O15" s="10">
        <f t="shared" si="11"/>
        <v>8.1271428571428572</v>
      </c>
    </row>
    <row r="16" spans="1:16">
      <c r="A16" s="8">
        <v>41880</v>
      </c>
      <c r="B16" s="9" t="s">
        <v>6</v>
      </c>
      <c r="C16" s="9" t="s">
        <v>7</v>
      </c>
      <c r="D16" s="13">
        <v>28000</v>
      </c>
      <c r="E16" s="10">
        <v>310.24</v>
      </c>
      <c r="F16" s="10">
        <v>8.3699999999999992</v>
      </c>
      <c r="G16" s="10">
        <f t="shared" si="10"/>
        <v>318.61</v>
      </c>
      <c r="H16" s="20"/>
      <c r="I16" s="10">
        <v>0</v>
      </c>
      <c r="J16" s="10">
        <f t="shared" ref="J16:O16" si="12">$G$16/7</f>
        <v>45.515714285714289</v>
      </c>
      <c r="K16" s="10">
        <f t="shared" si="12"/>
        <v>45.515714285714289</v>
      </c>
      <c r="L16" s="10">
        <f t="shared" si="12"/>
        <v>45.515714285714289</v>
      </c>
      <c r="M16" s="10">
        <f t="shared" si="12"/>
        <v>45.515714285714289</v>
      </c>
      <c r="N16" s="10">
        <f t="shared" si="12"/>
        <v>45.515714285714289</v>
      </c>
      <c r="O16" s="10">
        <f t="shared" si="12"/>
        <v>45.515714285714289</v>
      </c>
    </row>
    <row r="17" spans="1:16">
      <c r="A17" s="8">
        <v>41880</v>
      </c>
      <c r="B17" s="9" t="s">
        <v>6</v>
      </c>
      <c r="C17" s="9" t="s">
        <v>9</v>
      </c>
      <c r="D17" s="13">
        <v>55000</v>
      </c>
      <c r="E17" s="10">
        <v>552.89</v>
      </c>
      <c r="F17" s="10">
        <v>14.92</v>
      </c>
      <c r="G17" s="10">
        <f t="shared" si="10"/>
        <v>567.80999999999995</v>
      </c>
      <c r="H17" s="20"/>
      <c r="I17" s="10">
        <v>0</v>
      </c>
      <c r="J17" s="10">
        <f>$G$17/7</f>
        <v>81.115714285714276</v>
      </c>
      <c r="K17" s="10">
        <f>$G$17/7</f>
        <v>81.115714285714276</v>
      </c>
      <c r="L17" s="10">
        <f t="shared" ref="L17:O17" si="13">$G$17/7</f>
        <v>81.115714285714276</v>
      </c>
      <c r="M17" s="10">
        <f t="shared" si="13"/>
        <v>81.115714285714276</v>
      </c>
      <c r="N17" s="10">
        <f t="shared" si="13"/>
        <v>81.115714285714276</v>
      </c>
      <c r="O17" s="10">
        <f t="shared" si="13"/>
        <v>81.115714285714276</v>
      </c>
    </row>
    <row r="18" spans="1:16">
      <c r="A18" s="31">
        <v>41881</v>
      </c>
      <c r="B18" s="32" t="s">
        <v>8</v>
      </c>
      <c r="C18" s="32" t="s">
        <v>10</v>
      </c>
      <c r="D18" s="37">
        <v>9610</v>
      </c>
      <c r="E18" s="33">
        <v>106.29</v>
      </c>
      <c r="F18" s="33">
        <v>2.86</v>
      </c>
      <c r="G18" s="33">
        <f t="shared" si="10"/>
        <v>109.15</v>
      </c>
      <c r="H18" s="34"/>
      <c r="I18" s="33">
        <f>$G$18/7</f>
        <v>15.592857142857143</v>
      </c>
      <c r="J18" s="33">
        <v>0</v>
      </c>
      <c r="K18" s="33">
        <f>$G$18/7</f>
        <v>15.592857142857143</v>
      </c>
      <c r="L18" s="33">
        <f t="shared" ref="L18:O18" si="14">$G$18/7</f>
        <v>15.592857142857143</v>
      </c>
      <c r="M18" s="33">
        <f t="shared" si="14"/>
        <v>15.592857142857143</v>
      </c>
      <c r="N18" s="33">
        <f t="shared" si="14"/>
        <v>15.592857142857143</v>
      </c>
      <c r="O18" s="33">
        <f t="shared" si="14"/>
        <v>15.592857142857143</v>
      </c>
    </row>
    <row r="19" spans="1:16">
      <c r="A19" s="8">
        <v>41881</v>
      </c>
      <c r="B19" s="9" t="s">
        <v>8</v>
      </c>
      <c r="C19" s="9" t="s">
        <v>9</v>
      </c>
      <c r="D19" s="13">
        <v>53235</v>
      </c>
      <c r="E19" s="10">
        <v>588.82000000000005</v>
      </c>
      <c r="F19" s="10">
        <v>15.89</v>
      </c>
      <c r="G19" s="10">
        <f t="shared" ref="G19" si="15">E19+F19</f>
        <v>604.71</v>
      </c>
      <c r="H19" s="20"/>
      <c r="I19" s="10">
        <v>0</v>
      </c>
      <c r="J19" s="10">
        <f>$G$19/7</f>
        <v>86.387142857142862</v>
      </c>
      <c r="K19" s="10">
        <f>$G$19/7</f>
        <v>86.387142857142862</v>
      </c>
      <c r="L19" s="10">
        <f t="shared" ref="L19:O19" si="16">$G$19/7</f>
        <v>86.387142857142862</v>
      </c>
      <c r="M19" s="10">
        <f t="shared" si="16"/>
        <v>86.387142857142862</v>
      </c>
      <c r="N19" s="10">
        <f t="shared" si="16"/>
        <v>86.387142857142862</v>
      </c>
      <c r="O19" s="10">
        <f t="shared" si="16"/>
        <v>86.387142857142862</v>
      </c>
    </row>
    <row r="20" spans="1:16">
      <c r="A20" s="31">
        <v>41883</v>
      </c>
      <c r="B20" s="32" t="s">
        <v>45</v>
      </c>
      <c r="C20" s="32" t="s">
        <v>46</v>
      </c>
      <c r="D20" s="37">
        <v>27882</v>
      </c>
      <c r="E20" s="33">
        <v>307.52999999999997</v>
      </c>
      <c r="F20" s="33">
        <v>8.3000000000000007</v>
      </c>
      <c r="G20" s="33">
        <f t="shared" ref="G20:G21" si="17">E20+F20</f>
        <v>315.83</v>
      </c>
      <c r="H20" s="34"/>
      <c r="I20" s="33">
        <f>$G$20/7</f>
        <v>45.118571428571428</v>
      </c>
      <c r="J20" s="33">
        <v>0</v>
      </c>
      <c r="K20" s="33">
        <f>$G$20/7</f>
        <v>45.118571428571428</v>
      </c>
      <c r="L20" s="33">
        <f t="shared" ref="L20:O20" si="18">$G$20/7</f>
        <v>45.118571428571428</v>
      </c>
      <c r="M20" s="33">
        <f t="shared" si="18"/>
        <v>45.118571428571428</v>
      </c>
      <c r="N20" s="33">
        <f t="shared" si="18"/>
        <v>45.118571428571428</v>
      </c>
      <c r="O20" s="33">
        <f t="shared" si="18"/>
        <v>45.118571428571428</v>
      </c>
    </row>
    <row r="21" spans="1:16">
      <c r="A21" s="31">
        <v>41884</v>
      </c>
      <c r="B21" s="32" t="s">
        <v>11</v>
      </c>
      <c r="C21" s="32" t="s">
        <v>47</v>
      </c>
      <c r="D21" s="37">
        <v>2250</v>
      </c>
      <c r="E21" s="33">
        <v>24.79</v>
      </c>
      <c r="F21" s="33">
        <v>2</v>
      </c>
      <c r="G21" s="33">
        <f t="shared" si="17"/>
        <v>26.79</v>
      </c>
      <c r="H21" s="34"/>
      <c r="I21" s="33">
        <f>$G$21/7</f>
        <v>3.827142857142857</v>
      </c>
      <c r="J21" s="33">
        <v>0</v>
      </c>
      <c r="K21" s="33">
        <f>$G$21/7</f>
        <v>3.827142857142857</v>
      </c>
      <c r="L21" s="33">
        <f>$G$21/7</f>
        <v>3.827142857142857</v>
      </c>
      <c r="M21" s="33">
        <f>$G$21/7</f>
        <v>3.827142857142857</v>
      </c>
      <c r="N21" s="33">
        <f>$G$21/7</f>
        <v>3.827142857142857</v>
      </c>
      <c r="O21" s="33">
        <f>$G$21/7</f>
        <v>3.827142857142857</v>
      </c>
    </row>
    <row r="22" spans="1:16" ht="16.5" customHeight="1">
      <c r="A22" s="14" t="s">
        <v>29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</row>
    <row r="23" spans="1:16">
      <c r="A23" s="31">
        <v>41883</v>
      </c>
      <c r="B23" s="32" t="s">
        <v>43</v>
      </c>
      <c r="C23" s="32" t="s">
        <v>44</v>
      </c>
      <c r="D23" s="35"/>
      <c r="E23" s="36">
        <v>66.44</v>
      </c>
      <c r="F23" s="36">
        <v>0.66</v>
      </c>
      <c r="G23" s="33">
        <f t="shared" si="10"/>
        <v>67.099999999999994</v>
      </c>
      <c r="H23" s="34"/>
      <c r="I23" s="33">
        <f>$G$23/3</f>
        <v>22.366666666666664</v>
      </c>
      <c r="J23" s="33">
        <v>0</v>
      </c>
      <c r="K23" s="33">
        <v>0</v>
      </c>
      <c r="L23" s="33">
        <f>$G$23/3</f>
        <v>22.366666666666664</v>
      </c>
      <c r="M23" s="21"/>
      <c r="N23" s="21"/>
      <c r="O23" s="21"/>
    </row>
    <row r="24" spans="1:16">
      <c r="A24" s="31">
        <v>41883</v>
      </c>
      <c r="B24" s="32" t="s">
        <v>11</v>
      </c>
      <c r="C24" s="32" t="s">
        <v>9</v>
      </c>
      <c r="D24" s="35">
        <v>47000</v>
      </c>
      <c r="E24" s="38">
        <v>517.8493401015229</v>
      </c>
      <c r="F24" s="38">
        <v>12.65</v>
      </c>
      <c r="G24" s="33">
        <f t="shared" ref="G24:G26" si="19">E24+F24</f>
        <v>530.49934010152288</v>
      </c>
      <c r="H24" s="34"/>
      <c r="I24" s="33">
        <f>$G$24/4</f>
        <v>132.62483502538072</v>
      </c>
      <c r="J24" s="33">
        <v>0</v>
      </c>
      <c r="K24" s="33">
        <f>$G$24/4</f>
        <v>132.62483502538072</v>
      </c>
      <c r="L24" s="33">
        <f>$G$24/4</f>
        <v>132.62483502538072</v>
      </c>
      <c r="M24" s="21"/>
      <c r="N24" s="21"/>
      <c r="O24" s="21"/>
    </row>
    <row r="25" spans="1:16">
      <c r="A25" s="55">
        <v>41883</v>
      </c>
      <c r="B25" s="56" t="s">
        <v>16</v>
      </c>
      <c r="C25" s="56" t="s">
        <v>51</v>
      </c>
      <c r="D25" s="57">
        <v>24720</v>
      </c>
      <c r="E25" s="58">
        <v>272.39999999999998</v>
      </c>
      <c r="F25" s="58">
        <v>0</v>
      </c>
      <c r="G25" s="58">
        <f t="shared" ref="G25" si="20">E25+F25</f>
        <v>272.39999999999998</v>
      </c>
      <c r="H25" s="34"/>
      <c r="I25" s="10">
        <v>0</v>
      </c>
      <c r="J25" s="10">
        <f>$G$25/4</f>
        <v>68.099999999999994</v>
      </c>
      <c r="K25" s="10">
        <f>$G$25/4</f>
        <v>68.099999999999994</v>
      </c>
      <c r="L25" s="10">
        <f>$G$25/4</f>
        <v>68.099999999999994</v>
      </c>
      <c r="M25" s="21"/>
      <c r="N25" s="21"/>
      <c r="O25" s="21"/>
    </row>
    <row r="26" spans="1:16">
      <c r="A26" s="8">
        <v>41885</v>
      </c>
      <c r="B26" s="9" t="s">
        <v>50</v>
      </c>
      <c r="C26" s="9" t="s">
        <v>7</v>
      </c>
      <c r="D26" s="13">
        <v>8080</v>
      </c>
      <c r="E26" s="10">
        <f>D26/B41</f>
        <v>89.668183331483746</v>
      </c>
      <c r="F26" s="10">
        <v>0</v>
      </c>
      <c r="G26" s="10">
        <f t="shared" si="19"/>
        <v>89.668183331483746</v>
      </c>
      <c r="H26" s="20"/>
      <c r="I26" s="10">
        <v>0</v>
      </c>
      <c r="J26" s="10">
        <f>$G$26/4</f>
        <v>22.417045832870937</v>
      </c>
      <c r="K26" s="10">
        <f>$G$26/4</f>
        <v>22.417045832870937</v>
      </c>
      <c r="L26" s="10">
        <f>$G$26/4</f>
        <v>22.417045832870937</v>
      </c>
      <c r="M26" s="21"/>
      <c r="N26" s="21"/>
      <c r="O26" s="21"/>
      <c r="P26" s="12"/>
    </row>
    <row r="27" spans="1:16">
      <c r="A27" s="8">
        <v>41886</v>
      </c>
      <c r="B27" s="9" t="s">
        <v>54</v>
      </c>
      <c r="C27" s="9" t="s">
        <v>59</v>
      </c>
      <c r="D27" s="13">
        <v>55500</v>
      </c>
      <c r="E27" s="63"/>
      <c r="F27" s="63"/>
      <c r="G27" s="64">
        <f>D27/B41</f>
        <v>615.91388303184999</v>
      </c>
      <c r="H27" s="20"/>
      <c r="I27" s="62">
        <v>0</v>
      </c>
      <c r="J27" s="62">
        <f>(9500/2)+3000</f>
        <v>7750</v>
      </c>
      <c r="K27" s="62">
        <f>((10500*2)+(3000*2)+500)/2</f>
        <v>13750</v>
      </c>
      <c r="L27" s="62">
        <f>(9500/2)+9500+(2*3000)</f>
        <v>20250</v>
      </c>
      <c r="M27" s="21"/>
      <c r="N27" s="21"/>
      <c r="O27" s="21"/>
      <c r="P27" s="12" t="s">
        <v>60</v>
      </c>
    </row>
    <row r="28" spans="1:16">
      <c r="A28" s="8"/>
      <c r="B28" s="9"/>
      <c r="C28" s="9"/>
      <c r="D28" s="13"/>
      <c r="E28" s="10"/>
      <c r="F28" s="90" t="s">
        <v>56</v>
      </c>
      <c r="G28" s="91"/>
      <c r="H28" s="20"/>
      <c r="I28" s="10">
        <v>0</v>
      </c>
      <c r="J28" s="10">
        <f>J27/$B$41</f>
        <v>86.005992675618685</v>
      </c>
      <c r="K28" s="10">
        <f>K27/$B$41</f>
        <v>152.59127732771057</v>
      </c>
      <c r="L28" s="10">
        <f>L27/$B$41</f>
        <v>224.72533570081012</v>
      </c>
      <c r="M28" s="21"/>
      <c r="N28" s="21"/>
      <c r="O28" s="21"/>
      <c r="P28" s="12" t="s">
        <v>55</v>
      </c>
    </row>
    <row r="29" spans="1:16">
      <c r="A29" s="8"/>
      <c r="B29" s="9"/>
      <c r="C29" s="9"/>
      <c r="D29" s="13"/>
      <c r="E29" s="10"/>
      <c r="F29" s="10"/>
      <c r="G29" s="10"/>
      <c r="H29" s="20"/>
      <c r="I29" s="9"/>
      <c r="J29" s="9"/>
      <c r="K29" s="9"/>
      <c r="L29" s="9"/>
      <c r="M29" s="29"/>
      <c r="N29" s="29"/>
      <c r="O29" s="29"/>
    </row>
    <row r="30" spans="1:16" ht="18" customHeight="1">
      <c r="A30" s="39" t="s">
        <v>27</v>
      </c>
      <c r="B30" s="40"/>
      <c r="C30" s="40"/>
      <c r="D30" s="41"/>
      <c r="E30" s="42"/>
      <c r="F30" s="42"/>
      <c r="G30" s="42">
        <f>G3+G5+G7+SUM(G9:G21)+SUM(G23:G27)</f>
        <v>11519.72473979819</v>
      </c>
      <c r="H30" s="26"/>
      <c r="I30" s="42">
        <f>I4+I6+I7+SUM(I9:I21)+SUM(I23:I26)+I28</f>
        <v>323.67293026347596</v>
      </c>
      <c r="J30" s="42">
        <f>J4+J6+J7+SUM(J9:J21)+SUM(J23:J26)+J28</f>
        <v>801.67160993706102</v>
      </c>
      <c r="K30" s="42">
        <f>K4+K6+K7+SUM(K9:K21)+SUM(K23:K26)+K28</f>
        <v>1065.4203010431049</v>
      </c>
      <c r="L30" s="42">
        <f>L4+L6+L7+SUM(L9:L21)+SUM(L23:L26)+L28</f>
        <v>1159.9210260828713</v>
      </c>
      <c r="M30" s="42">
        <f>M4+M6+M7+SUM(M9:M21)</f>
        <v>689.68714285714282</v>
      </c>
      <c r="N30" s="42">
        <f>N4+N6+N7+SUM(N9:N21)</f>
        <v>689.68714285714282</v>
      </c>
      <c r="O30" s="42">
        <f>O4+O6+O7+SUM(O9:O21)</f>
        <v>689.68714285714282</v>
      </c>
    </row>
    <row r="31" spans="1:16" ht="13.5" thickBot="1">
      <c r="A31" s="22" t="s">
        <v>39</v>
      </c>
      <c r="B31" s="23"/>
      <c r="C31" s="23"/>
      <c r="D31" s="24"/>
      <c r="E31" s="25"/>
      <c r="F31" s="25"/>
      <c r="G31" s="25"/>
      <c r="H31" s="26"/>
      <c r="I31" s="28">
        <f>I4+I7+SUM(I9:I17)+I25+I26+I28</f>
        <v>0</v>
      </c>
      <c r="J31" s="28">
        <f>J4+J7+SUM(J9:J17)+J19+J25+J26+J28</f>
        <v>697.52875279420391</v>
      </c>
      <c r="K31" s="28">
        <f>K4+K7+SUM(K9:K17)+K19+K25+K26+K28</f>
        <v>764.11403744629581</v>
      </c>
      <c r="L31" s="28">
        <f>L4+L7+SUM(L9:L17)+L19+L25+L26+L28</f>
        <v>836.2480958193953</v>
      </c>
      <c r="M31" s="28">
        <f>M4+M7+SUM(M9:M17)+M19+M26</f>
        <v>521.00571428571425</v>
      </c>
      <c r="N31" s="28">
        <f>N4+N7+SUM(N9:N17)+N19+N26</f>
        <v>521.00571428571425</v>
      </c>
      <c r="O31" s="28">
        <f>O4+O7+SUM(O9:O17)+O19+O26</f>
        <v>521.00571428571425</v>
      </c>
    </row>
    <row r="32" spans="1:16" ht="13.5" thickBot="1">
      <c r="A32" s="27" t="s">
        <v>58</v>
      </c>
      <c r="B32" s="23"/>
      <c r="C32" s="23"/>
      <c r="D32" s="24"/>
      <c r="E32" s="25"/>
      <c r="F32" s="25"/>
      <c r="G32" s="25"/>
      <c r="H32" s="26"/>
      <c r="I32" s="60">
        <v>0</v>
      </c>
      <c r="J32" s="61">
        <v>5000</v>
      </c>
      <c r="K32" s="60">
        <v>0</v>
      </c>
      <c r="L32" s="61">
        <v>0</v>
      </c>
      <c r="M32" s="61">
        <v>12200</v>
      </c>
      <c r="N32" s="61">
        <v>4000</v>
      </c>
      <c r="O32" s="65">
        <v>0</v>
      </c>
    </row>
    <row r="33" spans="1:16" ht="13.5" thickBot="1">
      <c r="A33" s="27" t="s">
        <v>57</v>
      </c>
      <c r="B33" s="23"/>
      <c r="C33" s="23"/>
      <c r="D33" s="24"/>
      <c r="E33" s="25"/>
      <c r="F33" s="25"/>
      <c r="G33" s="25"/>
      <c r="H33" s="26"/>
      <c r="I33" s="28">
        <v>0</v>
      </c>
      <c r="J33" s="28">
        <f>J32/B41</f>
        <v>55.487737210076574</v>
      </c>
      <c r="K33" s="28">
        <v>0</v>
      </c>
      <c r="L33" s="28">
        <f>L32/B41</f>
        <v>0</v>
      </c>
      <c r="M33" s="28">
        <f>M32/B41</f>
        <v>135.39007879258685</v>
      </c>
      <c r="N33" s="28">
        <f>N32/B41</f>
        <v>44.390189768061262</v>
      </c>
      <c r="O33" s="28">
        <v>0</v>
      </c>
    </row>
    <row r="34" spans="1:16" ht="18.75" customHeight="1" thickBot="1">
      <c r="A34" s="66" t="s">
        <v>41</v>
      </c>
      <c r="B34" s="67"/>
      <c r="C34" s="67"/>
      <c r="D34" s="68"/>
      <c r="E34" s="69"/>
      <c r="F34" s="69"/>
      <c r="G34" s="69"/>
      <c r="H34" s="70"/>
      <c r="I34" s="69">
        <f t="shared" ref="I34:O34" si="21">I31-I33</f>
        <v>0</v>
      </c>
      <c r="J34" s="69">
        <f t="shared" si="21"/>
        <v>642.04101558412731</v>
      </c>
      <c r="K34" s="69">
        <f t="shared" si="21"/>
        <v>764.11403744629581</v>
      </c>
      <c r="L34" s="69">
        <f t="shared" si="21"/>
        <v>836.2480958193953</v>
      </c>
      <c r="M34" s="69">
        <f t="shared" si="21"/>
        <v>385.6156354931274</v>
      </c>
      <c r="N34" s="69">
        <f t="shared" si="21"/>
        <v>476.615524517653</v>
      </c>
      <c r="O34" s="71">
        <f t="shared" si="21"/>
        <v>521.00571428571425</v>
      </c>
      <c r="P34" s="45" t="s">
        <v>12</v>
      </c>
    </row>
    <row r="35" spans="1:16" ht="18" customHeight="1" thickBot="1">
      <c r="A35" s="83" t="s">
        <v>40</v>
      </c>
      <c r="B35" s="84"/>
      <c r="C35" s="84"/>
      <c r="D35" s="85"/>
      <c r="E35" s="86"/>
      <c r="F35" s="86"/>
      <c r="G35" s="86"/>
      <c r="H35" s="87"/>
      <c r="I35" s="86">
        <f>I18+I20+I21+I23+I24</f>
        <v>219.53007312061879</v>
      </c>
      <c r="J35" s="86">
        <f>J18+J20+J21+J23+J24</f>
        <v>0</v>
      </c>
      <c r="K35" s="86">
        <f>K18+K20+K21+K23+K24</f>
        <v>197.16340645395215</v>
      </c>
      <c r="L35" s="86">
        <f>L18+L20+L21+L23+L24</f>
        <v>219.53007312061879</v>
      </c>
      <c r="M35" s="86">
        <f>M18+M20+M21</f>
        <v>64.53857142857143</v>
      </c>
      <c r="N35" s="86">
        <f>N18+N20+N21</f>
        <v>64.53857142857143</v>
      </c>
      <c r="O35" s="86">
        <f>O18+O20+O21</f>
        <v>64.53857142857143</v>
      </c>
      <c r="P35" s="46"/>
    </row>
    <row r="36" spans="1:16" ht="13.5" thickBot="1">
      <c r="A36" s="27" t="s">
        <v>58</v>
      </c>
      <c r="B36" s="23"/>
      <c r="C36" s="23"/>
      <c r="D36" s="24"/>
      <c r="E36" s="25"/>
      <c r="F36" s="25"/>
      <c r="G36" s="25"/>
      <c r="H36" s="26"/>
      <c r="I36" s="61">
        <v>0</v>
      </c>
      <c r="J36" s="89">
        <v>0</v>
      </c>
      <c r="K36" s="61">
        <v>0</v>
      </c>
      <c r="L36" s="61">
        <v>0</v>
      </c>
      <c r="M36" s="61">
        <v>0</v>
      </c>
      <c r="N36" s="88">
        <v>0</v>
      </c>
      <c r="O36" s="59">
        <v>0</v>
      </c>
    </row>
    <row r="37" spans="1:16" ht="13.5" thickBot="1">
      <c r="A37" s="27" t="s">
        <v>57</v>
      </c>
      <c r="B37" s="23"/>
      <c r="C37" s="23"/>
      <c r="D37" s="24"/>
      <c r="E37" s="25"/>
      <c r="F37" s="25"/>
      <c r="G37" s="25"/>
      <c r="H37" s="26"/>
      <c r="I37" s="28">
        <f t="shared" ref="I37:O37" si="22">I36/$B$41</f>
        <v>0</v>
      </c>
      <c r="J37" s="28">
        <f t="shared" si="22"/>
        <v>0</v>
      </c>
      <c r="K37" s="28">
        <f t="shared" si="22"/>
        <v>0</v>
      </c>
      <c r="L37" s="28">
        <f t="shared" si="22"/>
        <v>0</v>
      </c>
      <c r="M37" s="28">
        <f t="shared" si="22"/>
        <v>0</v>
      </c>
      <c r="N37" s="28">
        <f t="shared" si="22"/>
        <v>0</v>
      </c>
      <c r="O37" s="28">
        <f t="shared" si="22"/>
        <v>0</v>
      </c>
    </row>
    <row r="38" spans="1:16" ht="18" customHeight="1" thickBot="1">
      <c r="A38" s="72" t="s">
        <v>40</v>
      </c>
      <c r="B38" s="73"/>
      <c r="C38" s="73"/>
      <c r="D38" s="74"/>
      <c r="E38" s="75"/>
      <c r="F38" s="75"/>
      <c r="G38" s="75"/>
      <c r="H38" s="76"/>
      <c r="I38" s="75">
        <f t="shared" ref="I38:O38" si="23">I35-I37</f>
        <v>219.53007312061879</v>
      </c>
      <c r="J38" s="75">
        <f t="shared" si="23"/>
        <v>0</v>
      </c>
      <c r="K38" s="75">
        <f t="shared" si="23"/>
        <v>197.16340645395215</v>
      </c>
      <c r="L38" s="75">
        <f t="shared" si="23"/>
        <v>219.53007312061879</v>
      </c>
      <c r="M38" s="75">
        <f t="shared" si="23"/>
        <v>64.53857142857143</v>
      </c>
      <c r="N38" s="75">
        <f t="shared" si="23"/>
        <v>64.53857142857143</v>
      </c>
      <c r="O38" s="75">
        <f t="shared" si="23"/>
        <v>64.53857142857143</v>
      </c>
      <c r="P38" s="46" t="s">
        <v>13</v>
      </c>
    </row>
    <row r="39" spans="1:16" s="49" customFormat="1" ht="18" customHeight="1" thickBot="1">
      <c r="A39" s="77" t="s">
        <v>53</v>
      </c>
      <c r="B39" s="78"/>
      <c r="C39" s="78"/>
      <c r="D39" s="79"/>
      <c r="E39" s="80"/>
      <c r="F39" s="80"/>
      <c r="G39" s="80"/>
      <c r="H39" s="81"/>
      <c r="I39" s="80">
        <f t="shared" ref="I39:O39" si="24">I6</f>
        <v>104.14285714285714</v>
      </c>
      <c r="J39" s="80">
        <f t="shared" si="24"/>
        <v>104.14285714285714</v>
      </c>
      <c r="K39" s="80">
        <f t="shared" si="24"/>
        <v>104.14285714285714</v>
      </c>
      <c r="L39" s="80">
        <f t="shared" si="24"/>
        <v>104.14285714285714</v>
      </c>
      <c r="M39" s="80">
        <f t="shared" si="24"/>
        <v>104.14285714285714</v>
      </c>
      <c r="N39" s="80">
        <f t="shared" si="24"/>
        <v>104.14285714285714</v>
      </c>
      <c r="O39" s="82">
        <f t="shared" si="24"/>
        <v>104.14285714285714</v>
      </c>
      <c r="P39" s="48" t="s">
        <v>38</v>
      </c>
    </row>
    <row r="40" spans="1:16">
      <c r="A40" s="17"/>
      <c r="D40" s="18"/>
      <c r="E40" s="12"/>
      <c r="F40" s="12"/>
      <c r="G40" s="12"/>
      <c r="H40" s="12"/>
      <c r="I40" s="47" t="b">
        <f>I30=(I31+I35+I39)</f>
        <v>1</v>
      </c>
      <c r="J40" s="47" t="b">
        <f t="shared" ref="J40:O40" si="25">J30=(J31+J35+J39)</f>
        <v>1</v>
      </c>
      <c r="K40" s="47" t="b">
        <f t="shared" si="25"/>
        <v>0</v>
      </c>
      <c r="L40" s="47" t="b">
        <f t="shared" si="25"/>
        <v>1</v>
      </c>
      <c r="M40" s="47" t="b">
        <f t="shared" si="25"/>
        <v>1</v>
      </c>
      <c r="N40" s="47" t="b">
        <f t="shared" si="25"/>
        <v>1</v>
      </c>
      <c r="O40" s="47" t="b">
        <f t="shared" si="25"/>
        <v>1</v>
      </c>
    </row>
    <row r="41" spans="1:16">
      <c r="A41" s="43" t="s">
        <v>42</v>
      </c>
      <c r="B41" s="44">
        <v>90.11</v>
      </c>
      <c r="D41" s="18"/>
      <c r="E41" s="12"/>
      <c r="F41" s="12"/>
      <c r="G41" s="12"/>
      <c r="H41" s="12"/>
      <c r="J41" s="12"/>
      <c r="K41" s="12"/>
    </row>
    <row r="42" spans="1:16">
      <c r="A42" s="17"/>
      <c r="D42" s="18"/>
      <c r="E42" s="12"/>
      <c r="F42" s="12"/>
      <c r="G42" s="12"/>
      <c r="H42" s="12"/>
      <c r="J42" s="12"/>
    </row>
    <row r="43" spans="1:16">
      <c r="A43" s="17"/>
      <c r="D43" s="18"/>
      <c r="E43" s="12"/>
      <c r="F43" s="12"/>
      <c r="G43" s="12"/>
      <c r="H43" s="12"/>
    </row>
    <row r="44" spans="1:16">
      <c r="A44" s="17"/>
      <c r="D44" s="18"/>
      <c r="E44" s="12"/>
      <c r="F44" s="12"/>
      <c r="G44" s="12"/>
      <c r="H44" s="12"/>
    </row>
    <row r="45" spans="1:16">
      <c r="A45" s="17"/>
      <c r="D45" s="18"/>
      <c r="E45" s="12"/>
      <c r="F45" s="12"/>
      <c r="G45" s="12"/>
      <c r="H45" s="12"/>
    </row>
    <row r="46" spans="1:16">
      <c r="A46" s="17"/>
      <c r="D46" s="18"/>
      <c r="E46" s="12"/>
      <c r="F46" s="12"/>
      <c r="G46" s="12"/>
      <c r="H46" s="12"/>
    </row>
    <row r="47" spans="1:16">
      <c r="A47" s="17"/>
      <c r="D47" s="18"/>
      <c r="E47" s="12"/>
      <c r="F47" s="12"/>
      <c r="G47" s="12"/>
      <c r="H47" s="12"/>
    </row>
    <row r="48" spans="1:16">
      <c r="A48" s="17"/>
      <c r="D48" s="18"/>
      <c r="E48" s="12"/>
      <c r="F48" s="12"/>
      <c r="G48" s="12"/>
      <c r="H48" s="12"/>
    </row>
    <row r="49" spans="1:8">
      <c r="A49" s="17"/>
      <c r="D49" s="18"/>
      <c r="E49" s="12"/>
      <c r="F49" s="12"/>
      <c r="G49" s="12"/>
      <c r="H49" s="12"/>
    </row>
    <row r="50" spans="1:8">
      <c r="A50" s="17"/>
      <c r="D50" s="18"/>
      <c r="E50" s="12"/>
      <c r="F50" s="12"/>
      <c r="G50" s="12"/>
      <c r="H50" s="12"/>
    </row>
    <row r="51" spans="1:8">
      <c r="A51" s="17"/>
      <c r="D51" s="18"/>
      <c r="E51" s="12"/>
      <c r="F51" s="12"/>
      <c r="G51" s="12"/>
      <c r="H51" s="12"/>
    </row>
    <row r="52" spans="1:8">
      <c r="A52" s="17"/>
      <c r="D52" s="18"/>
      <c r="E52" s="12"/>
      <c r="F52" s="12"/>
      <c r="G52" s="12"/>
      <c r="H52" s="12"/>
    </row>
    <row r="53" spans="1:8">
      <c r="A53" s="17"/>
      <c r="D53" s="18"/>
      <c r="E53" s="12"/>
      <c r="F53" s="12"/>
      <c r="G53" s="12"/>
      <c r="H53" s="12"/>
    </row>
    <row r="54" spans="1:8">
      <c r="A54" s="17"/>
      <c r="D54" s="18"/>
      <c r="E54" s="12"/>
      <c r="F54" s="12"/>
      <c r="G54" s="12"/>
      <c r="H54" s="12"/>
    </row>
    <row r="55" spans="1:8">
      <c r="A55" s="17"/>
      <c r="D55" s="18"/>
      <c r="E55" s="12"/>
      <c r="F55" s="12"/>
      <c r="G55" s="12"/>
      <c r="H55" s="12"/>
    </row>
    <row r="56" spans="1:8">
      <c r="A56" s="17"/>
      <c r="D56" s="18"/>
      <c r="E56" s="12"/>
      <c r="F56" s="12"/>
      <c r="G56" s="12"/>
      <c r="H56" s="12"/>
    </row>
    <row r="57" spans="1:8">
      <c r="A57" s="17"/>
      <c r="D57" s="18"/>
      <c r="E57" s="12"/>
      <c r="F57" s="12"/>
      <c r="G57" s="12"/>
      <c r="H57" s="12"/>
    </row>
    <row r="58" spans="1:8">
      <c r="A58" s="17"/>
      <c r="D58" s="18"/>
      <c r="E58" s="12"/>
      <c r="F58" s="12"/>
      <c r="G58" s="12"/>
      <c r="H58" s="12"/>
    </row>
    <row r="59" spans="1:8">
      <c r="A59" s="17"/>
      <c r="D59" s="18"/>
      <c r="E59" s="12"/>
      <c r="F59" s="12"/>
      <c r="G59" s="12"/>
      <c r="H59" s="12"/>
    </row>
    <row r="60" spans="1:8">
      <c r="A60" s="17"/>
      <c r="D60" s="18"/>
      <c r="E60" s="12"/>
      <c r="F60" s="12"/>
      <c r="G60" s="12"/>
      <c r="H60" s="12"/>
    </row>
    <row r="61" spans="1:8">
      <c r="A61" s="17"/>
      <c r="D61" s="18"/>
      <c r="E61" s="12"/>
      <c r="F61" s="12"/>
      <c r="G61" s="12"/>
      <c r="H61" s="12"/>
    </row>
    <row r="62" spans="1:8">
      <c r="A62" s="17"/>
      <c r="D62" s="18"/>
      <c r="E62" s="12"/>
      <c r="F62" s="12"/>
      <c r="G62" s="12"/>
      <c r="H62" s="12"/>
    </row>
    <row r="63" spans="1:8">
      <c r="A63" s="17"/>
      <c r="D63" s="18"/>
      <c r="E63" s="12"/>
      <c r="F63" s="12"/>
      <c r="G63" s="12"/>
      <c r="H63" s="12"/>
    </row>
    <row r="64" spans="1:8">
      <c r="A64" s="17"/>
      <c r="D64" s="18"/>
      <c r="E64" s="12"/>
      <c r="F64" s="12"/>
      <c r="G64" s="12"/>
      <c r="H64" s="12"/>
    </row>
    <row r="65" spans="1:8">
      <c r="A65" s="17"/>
      <c r="D65" s="18"/>
      <c r="E65" s="12"/>
      <c r="F65" s="12"/>
      <c r="G65" s="12"/>
      <c r="H65" s="12"/>
    </row>
    <row r="66" spans="1:8">
      <c r="A66" s="17"/>
      <c r="D66" s="18"/>
      <c r="E66" s="12"/>
      <c r="F66" s="12"/>
      <c r="G66" s="12"/>
      <c r="H66" s="12"/>
    </row>
    <row r="67" spans="1:8">
      <c r="A67" s="17"/>
      <c r="D67" s="18"/>
      <c r="E67" s="12"/>
      <c r="F67" s="12"/>
      <c r="G67" s="12"/>
      <c r="H67" s="12"/>
    </row>
    <row r="68" spans="1:8">
      <c r="A68" s="17"/>
      <c r="D68" s="18"/>
      <c r="E68" s="12"/>
      <c r="F68" s="12"/>
      <c r="G68" s="12"/>
      <c r="H68" s="12"/>
    </row>
    <row r="69" spans="1:8">
      <c r="A69" s="17"/>
      <c r="D69" s="18"/>
      <c r="E69" s="12"/>
      <c r="F69" s="12"/>
      <c r="G69" s="12"/>
      <c r="H69" s="12"/>
    </row>
    <row r="70" spans="1:8">
      <c r="A70" s="17"/>
      <c r="D70" s="18"/>
      <c r="E70" s="12"/>
      <c r="F70" s="12"/>
      <c r="G70" s="12"/>
      <c r="H70" s="12"/>
    </row>
    <row r="71" spans="1:8">
      <c r="A71" s="17"/>
      <c r="D71" s="18"/>
      <c r="E71" s="12"/>
      <c r="F71" s="12"/>
      <c r="G71" s="12"/>
      <c r="H71" s="12"/>
    </row>
    <row r="72" spans="1:8">
      <c r="A72" s="17"/>
    </row>
    <row r="73" spans="1:8">
      <c r="A73" s="17"/>
    </row>
    <row r="74" spans="1:8">
      <c r="A74" s="17"/>
    </row>
    <row r="75" spans="1:8">
      <c r="A75" s="17"/>
    </row>
    <row r="76" spans="1:8">
      <c r="A76" s="17"/>
    </row>
    <row r="77" spans="1:8">
      <c r="A77" s="17"/>
    </row>
    <row r="78" spans="1:8">
      <c r="A78" s="17"/>
    </row>
    <row r="79" spans="1:8">
      <c r="A79" s="17"/>
    </row>
    <row r="80" spans="1:8">
      <c r="A80" s="17"/>
    </row>
    <row r="81" spans="1:1">
      <c r="A81" s="17"/>
    </row>
    <row r="82" spans="1:1">
      <c r="A82" s="17"/>
    </row>
    <row r="83" spans="1:1">
      <c r="A83" s="17"/>
    </row>
    <row r="84" spans="1:1">
      <c r="A84" s="17"/>
    </row>
    <row r="85" spans="1:1">
      <c r="A85" s="17"/>
    </row>
    <row r="86" spans="1:1">
      <c r="A86" s="17"/>
    </row>
    <row r="87" spans="1:1">
      <c r="A87" s="17"/>
    </row>
    <row r="88" spans="1:1">
      <c r="A88" s="17"/>
    </row>
    <row r="89" spans="1:1">
      <c r="A89" s="17"/>
    </row>
    <row r="90" spans="1:1">
      <c r="A90" s="17"/>
    </row>
    <row r="91" spans="1:1">
      <c r="A91" s="17"/>
    </row>
    <row r="92" spans="1:1">
      <c r="A92" s="17"/>
    </row>
    <row r="93" spans="1:1">
      <c r="A93" s="17"/>
    </row>
    <row r="94" spans="1:1">
      <c r="A94" s="17"/>
    </row>
    <row r="95" spans="1:1">
      <c r="A95" s="17"/>
    </row>
    <row r="96" spans="1:1">
      <c r="A96" s="17"/>
    </row>
    <row r="97" spans="1:1">
      <c r="A97" s="17"/>
    </row>
    <row r="98" spans="1:1">
      <c r="A98" s="17"/>
    </row>
    <row r="99" spans="1:1">
      <c r="A99" s="17"/>
    </row>
    <row r="100" spans="1:1">
      <c r="A100" s="17"/>
    </row>
    <row r="101" spans="1:1">
      <c r="A101" s="17"/>
    </row>
    <row r="102" spans="1:1">
      <c r="A102" s="17"/>
    </row>
    <row r="103" spans="1:1">
      <c r="A103" s="17"/>
    </row>
    <row r="104" spans="1:1">
      <c r="A104" s="17"/>
    </row>
    <row r="105" spans="1:1">
      <c r="A105" s="17"/>
    </row>
    <row r="106" spans="1:1">
      <c r="A106" s="17"/>
    </row>
  </sheetData>
  <mergeCells count="6">
    <mergeCell ref="F28:G28"/>
    <mergeCell ref="C3:F3"/>
    <mergeCell ref="C4:F4"/>
    <mergeCell ref="C6:F6"/>
    <mergeCell ref="C5:F5"/>
    <mergeCell ref="C7:F7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jk</cp:lastModifiedBy>
  <dcterms:created xsi:type="dcterms:W3CDTF">2014-09-14T21:58:05Z</dcterms:created>
  <dcterms:modified xsi:type="dcterms:W3CDTF">2014-10-03T15:21:26Z</dcterms:modified>
</cp:coreProperties>
</file>